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150" windowWidth="10380" windowHeight="8850" tabRatio="542" activeTab="0"/>
  </bookViews>
  <sheets>
    <sheet name="Դեֆիցիտ_ըստ տարրերի" sheetId="1" r:id="rId1"/>
  </sheets>
  <definedNames>
    <definedName name="_xlnm.Print_Titles" localSheetId="0">'Դեֆիցիտ_ըստ տարրերի'!$5:$5</definedName>
  </definedNames>
  <calcPr fullCalcOnLoad="1"/>
</workbook>
</file>

<file path=xl/sharedStrings.xml><?xml version="1.0" encoding="utf-8"?>
<sst xmlns="http://schemas.openxmlformats.org/spreadsheetml/2006/main" count="90" uniqueCount="74">
  <si>
    <t>1.1. Վարկերի և փոխատվությունների ստացում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</si>
  <si>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</si>
  <si>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</si>
  <si>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</si>
  <si>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2.4. Այլ </t>
  </si>
  <si>
    <t>(հազար դրամ)</t>
  </si>
  <si>
    <t>որից`</t>
  </si>
  <si>
    <t>Պետական բյուջեի դեֆիցիտի ֆինանսավորման աղբյուրներն ու դրանց տարրերի անվանումները</t>
  </si>
  <si>
    <t>Ա.Ներքին աղբյուրներ-ընդամենը</t>
  </si>
  <si>
    <t>1.1. Արժեթղթերի (բացառությամբ բաժնետոմսերի և կապիտալում այլ մասնակցության) թողարկումից և տեղաբաշխումից զուտ մուտքեր</t>
  </si>
  <si>
    <t>գանձապետական պարտատոմսեր</t>
  </si>
  <si>
    <t xml:space="preserve">մուրհակների մարում </t>
  </si>
  <si>
    <t>1.2. Ստացված վարկերի և փոխատվությունների մարում</t>
  </si>
  <si>
    <t>2.5. Տրամադրված վարկերի և փոխատվությունների վերադարձից մուտքեր</t>
  </si>
  <si>
    <t>2.6.Այլ</t>
  </si>
  <si>
    <t>ժամանակավորապես ազատ միջոցներ</t>
  </si>
  <si>
    <t>կայունացման դեպոզիտային հաշվից օգտագործում</t>
  </si>
  <si>
    <t>Բ. Արտաքին աղբյուրներ - ընդամենը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</si>
  <si>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</si>
  <si>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</si>
  <si>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</si>
  <si>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Տարեկան պլան¹</t>
  </si>
  <si>
    <t>այդ թվում՝</t>
  </si>
  <si>
    <t>1. Փոխառու զուտ միջոցներ</t>
  </si>
  <si>
    <t>ՀՀ ֆինանսների նախարարություն</t>
  </si>
  <si>
    <t>2. Ֆինանսական զուտ ակտիվներ</t>
  </si>
  <si>
    <t>«Միջազգային էներգետիկ կորպորացիա» ՓԲԸ</t>
  </si>
  <si>
    <t>արտաբյուջետային հաշվի ժամանակավորապես ազատ միջոցներ</t>
  </si>
  <si>
    <t>ՀԱՇՎԵՏՎՈՒԹՅՈՒՆ</t>
  </si>
  <si>
    <t>«Ավանդների փոխհատուցումը երաշխավորող հիմնադրամ» ՓԲԸ</t>
  </si>
  <si>
    <t>Այլ</t>
  </si>
  <si>
    <t>Գյուղական ֆինանսավորման կառույց</t>
  </si>
  <si>
    <t>2.1 Բաժնետոմսերի իրացումից մուտքեր</t>
  </si>
  <si>
    <t>2.4. Վարկերի և փոխատվությունների տրամադրում</t>
  </si>
  <si>
    <t>«Կարեն Դեմիրճյանի անվան մետրոպոլիտեն» ՓԲԸ</t>
  </si>
  <si>
    <t>ՀՀ կենտրոնական բանկից</t>
  </si>
  <si>
    <t>Վերականգնվող էներգետիկայի և էներգախնայողության, քաղաքային ջեռուցման փորձնական ծրագրեր</t>
  </si>
  <si>
    <t>2.Ֆինանսական զուտ ակտիվներ</t>
  </si>
  <si>
    <t>2.1.Վարկերի և փոխատվությունների տրամադրում</t>
  </si>
  <si>
    <t>Միջպետական վարկ Արցախի Հանրապետությանը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</si>
  <si>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</si>
  <si>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Վանաձորի բաղնիքային տնտեսություն</t>
  </si>
  <si>
    <t>2.2. Բաժնետոմսերի և կապիտալում այլ մասնակցության ձեռքբերում</t>
  </si>
  <si>
    <t>ՀՀ էկոնոմիկայի նախարարություն</t>
  </si>
  <si>
    <t>կայունացման դեպոզիտային հաշվի համալրում</t>
  </si>
  <si>
    <t xml:space="preserve"> այդ թվում</t>
  </si>
  <si>
    <t xml:space="preserve"> 1.3. Արժեթղթերի (բացառությամբ բաժնետոմսերի և կապիտալում այլ մասնակցության) թողարկումից և տեղաբաշխումից զուտ մուտքեր</t>
  </si>
  <si>
    <t>«Ձեռնարկատեր+Պետություն հակաճգնաժամային ներդրումներ» ոչ հրապարակային մասնագիտացված պայմանագրային ներդրումային ֆոնդ</t>
  </si>
  <si>
    <t>Շուկայավարման հնարավորություն ֆերմերներին ծրագիր</t>
  </si>
  <si>
    <t>Նազելի Գյուլզադյան, Համլետ Դիլբարյան</t>
  </si>
  <si>
    <t>նպատակային վարկերի գծով</t>
  </si>
  <si>
    <t>արտարժութային պետական պարտատոմսերի տեղաբաշխումից մուտք</t>
  </si>
  <si>
    <t>2.3. Ելքերի ֆինանսավորմանն ուղղվող ՀՀ 2021 թվականի պետական բյուջեի տարեսկզբի ազատ մնացորդի միջոցներ</t>
  </si>
  <si>
    <t>² Հաստատվել է ՀՀ կառավարության 30.12.2020թ. «Հայաստանի Հանրապետության 2021 թվականի պետական բյուջեի կատարումն ապահովող միջոցառումների մասին» N 2215-Ն որոշմամբ:</t>
  </si>
  <si>
    <t xml:space="preserve">³ Հաշվի են առնված հաշվետու ժամանակաշրջանում օրենսդրության համաձայն կատարված փոփոխությունները: </t>
  </si>
  <si>
    <t xml:space="preserve">¹ Հաստատված է «Հայաստանի Հանրապետության 2021 թվականի պետական բյուջեի մասին» Հայաստանի Հանրապետության օրենքով: </t>
  </si>
  <si>
    <t>ՀՀ տարածքային կառավարման և ենթակառուցվածքների նախարարություն</t>
  </si>
  <si>
    <t>«ՀՀ ատոմային էլեկտրակայան» ՓԲԸ</t>
  </si>
  <si>
    <t>«Հայկական ատոմակայան»  ՓԲԸ</t>
  </si>
  <si>
    <t>«Ակբա-Կրեդիտ Ագրիկոլ  բանկ» ՓԲԸ</t>
  </si>
  <si>
    <t>«Երքաղլույս»  ՓԲԸ</t>
  </si>
  <si>
    <t>«Երևանի Ջերմաէլեկտրակենտրոն»  ՓԲԸ</t>
  </si>
  <si>
    <t xml:space="preserve">«Քոնթուր Գլոբալ  Հիդրո Կասկադ» ՓԲԸ         </t>
  </si>
  <si>
    <t>Արտաբյուջետային հաշվի միջոցների փոփոխություն</t>
  </si>
  <si>
    <t>բյուջետային աջակցության  վարկերի գծով</t>
  </si>
  <si>
    <t>ելքերի ֆինանսավորմանն ուղղվող  ՀՀ 2021թ. պետական բյուջեի  տարեսկզբի ազատ մնացորդի միջոցներ</t>
  </si>
  <si>
    <t>Տարեկան ճշտված պլան³</t>
  </si>
  <si>
    <t xml:space="preserve"> Փաստ</t>
  </si>
  <si>
    <t xml:space="preserve"> Կատարման %-ը տարեկան ճշտված պլանի նկատմամբ</t>
  </si>
  <si>
    <t xml:space="preserve">  ԸՆԴԱՄԵՆԸ</t>
  </si>
  <si>
    <t xml:space="preserve"> Հաշվետու ժամանակահատվածի ճշտված պլան³</t>
  </si>
  <si>
    <t xml:space="preserve"> Հաշվետու ժամանակահատվածի պլան²</t>
  </si>
  <si>
    <t xml:space="preserve"> Կատարման %-ը Ժամանակահատվածի ճշտված պլանի նկատմամբ</t>
  </si>
  <si>
    <t>Հայաստանի Հանրապետության 2021 թվականի ինն ամիսների պետական բյուջեի դեֆիցիտի (պակասուրդի) ֆինանսավորման աղբյուրների վերաբերյալ՝ ըստ առանձին տարրերի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</si>
</sst>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##,##0.00;\(##,##0.00\);\-"/>
    <numFmt numFmtId="190" formatCode="0.000000000000000%"/>
    <numFmt numFmtId="191" formatCode="##,##0.0;\(##,##0.0\);\-"/>
    <numFmt numFmtId="192" formatCode="_(* #,##0.0000_);_(* \(#,##0.0000\);_(* &quot;-&quot;??_);_(@_)"/>
    <numFmt numFmtId="193" formatCode="_(* #,##0.00000_);_(* \(#,##0.00000\);_(* &quot;-&quot;??_);_(@_)"/>
    <numFmt numFmtId="194" formatCode="_(* #,##0.0000_);_(* \(#,##0.0000\);_(* &quot;-&quot;??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Star"/>
      <family val="0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0"/>
      <color indexed="9"/>
      <name val="GHEA Grapalat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43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72" fontId="5" fillId="0" borderId="0" xfId="46" applyNumberFormat="1" applyFont="1" applyFill="1" applyBorder="1" applyAlignment="1">
      <alignment/>
    </xf>
    <xf numFmtId="177" fontId="5" fillId="0" borderId="0" xfId="66" applyNumberFormat="1" applyFont="1" applyFill="1" applyBorder="1" applyAlignment="1">
      <alignment/>
    </xf>
    <xf numFmtId="43" fontId="11" fillId="0" borderId="0" xfId="46" applyFont="1" applyFill="1" applyBorder="1" applyAlignment="1">
      <alignment horizontal="center" wrapText="1"/>
    </xf>
    <xf numFmtId="172" fontId="11" fillId="0" borderId="0" xfId="46" applyNumberFormat="1" applyFont="1" applyFill="1" applyBorder="1" applyAlignment="1">
      <alignment horizontal="center" wrapText="1"/>
    </xf>
    <xf numFmtId="177" fontId="5" fillId="0" borderId="0" xfId="66" applyNumberFormat="1" applyFont="1" applyFill="1" applyBorder="1" applyAlignment="1">
      <alignment horizontal="center" vertical="center"/>
    </xf>
    <xf numFmtId="172" fontId="7" fillId="0" borderId="10" xfId="46" applyNumberFormat="1" applyFont="1" applyFill="1" applyBorder="1" applyAlignment="1">
      <alignment horizontal="left" vertical="center"/>
    </xf>
    <xf numFmtId="177" fontId="7" fillId="0" borderId="10" xfId="66" applyNumberFormat="1" applyFont="1" applyFill="1" applyBorder="1" applyAlignment="1">
      <alignment vertical="center"/>
    </xf>
    <xf numFmtId="176" fontId="8" fillId="0" borderId="0" xfId="46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172" fontId="7" fillId="0" borderId="10" xfId="46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2" fontId="5" fillId="0" borderId="10" xfId="46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2" fontId="5" fillId="0" borderId="10" xfId="46" applyNumberFormat="1" applyFont="1" applyFill="1" applyBorder="1" applyAlignment="1">
      <alignment horizontal="left" vertical="center"/>
    </xf>
    <xf numFmtId="177" fontId="5" fillId="0" borderId="10" xfId="66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45" applyNumberFormat="1" applyFont="1" applyFill="1" applyBorder="1" applyAlignment="1">
      <alignment horizontal="left" vertical="center"/>
    </xf>
    <xf numFmtId="172" fontId="5" fillId="0" borderId="1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72" fontId="5" fillId="0" borderId="10" xfId="46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58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Percent 2 4" xfId="66"/>
    <cellStyle name="Style 1" xfId="67"/>
    <cellStyle name="Title" xfId="68"/>
    <cellStyle name="Total" xfId="69"/>
    <cellStyle name="Warning Text" xfId="70"/>
    <cellStyle name="Процентный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84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42.00390625" style="6" customWidth="1"/>
    <col min="2" max="2" width="15.421875" style="6" customWidth="1"/>
    <col min="3" max="3" width="16.28125" style="6" customWidth="1"/>
    <col min="4" max="4" width="15.7109375" style="29" customWidth="1"/>
    <col min="5" max="5" width="16.00390625" style="29" customWidth="1"/>
    <col min="6" max="6" width="17.00390625" style="7" customWidth="1"/>
    <col min="7" max="7" width="12.28125" style="8" customWidth="1"/>
    <col min="8" max="8" width="12.00390625" style="1" customWidth="1"/>
    <col min="9" max="231" width="9.140625" style="1" customWidth="1"/>
    <col min="232" max="16384" width="9.140625" style="15" customWidth="1"/>
  </cols>
  <sheetData>
    <row r="1" spans="1:8" ht="16.5">
      <c r="A1" s="31" t="s">
        <v>28</v>
      </c>
      <c r="B1" s="31"/>
      <c r="C1" s="31"/>
      <c r="D1" s="31"/>
      <c r="E1" s="31"/>
      <c r="F1" s="31"/>
      <c r="G1" s="31"/>
      <c r="H1" s="31"/>
    </row>
    <row r="2" spans="1:8" ht="34.5" customHeight="1">
      <c r="A2" s="32" t="s">
        <v>73</v>
      </c>
      <c r="B2" s="32"/>
      <c r="C2" s="32"/>
      <c r="D2" s="32"/>
      <c r="E2" s="32"/>
      <c r="F2" s="32"/>
      <c r="G2" s="32"/>
      <c r="H2" s="32"/>
    </row>
    <row r="3" spans="1:8" ht="13.5">
      <c r="A3" s="33" t="s">
        <v>5</v>
      </c>
      <c r="B3" s="33"/>
      <c r="C3" s="33"/>
      <c r="D3" s="33"/>
      <c r="E3" s="33"/>
      <c r="F3" s="33"/>
      <c r="G3" s="33"/>
      <c r="H3" s="33"/>
    </row>
    <row r="4" spans="1:231" ht="14.25">
      <c r="A4" s="16"/>
      <c r="B4" s="9"/>
      <c r="C4" s="9"/>
      <c r="D4" s="10"/>
      <c r="E4" s="10"/>
      <c r="F4" s="10"/>
      <c r="G4" s="1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</row>
    <row r="5" spans="1:231" ht="114.75" customHeight="1">
      <c r="A5" s="2" t="s">
        <v>7</v>
      </c>
      <c r="B5" s="3" t="s">
        <v>21</v>
      </c>
      <c r="C5" s="2" t="s">
        <v>66</v>
      </c>
      <c r="D5" s="2" t="s">
        <v>71</v>
      </c>
      <c r="E5" s="2" t="s">
        <v>70</v>
      </c>
      <c r="F5" s="3" t="s">
        <v>67</v>
      </c>
      <c r="G5" s="2" t="s">
        <v>68</v>
      </c>
      <c r="H5" s="2" t="s">
        <v>72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</row>
    <row r="6" spans="1:8" ht="21" customHeight="1">
      <c r="A6" s="4" t="s">
        <v>69</v>
      </c>
      <c r="B6" s="18">
        <f>B8+B55</f>
        <v>341414605.29999995</v>
      </c>
      <c r="C6" s="18">
        <f>C8+C55</f>
        <v>328158490.09999996</v>
      </c>
      <c r="D6" s="18">
        <f>D8+D55</f>
        <v>273285903.4</v>
      </c>
      <c r="E6" s="18">
        <f>E8+E55</f>
        <v>346318984.79999995</v>
      </c>
      <c r="F6" s="18">
        <f>F8+F55</f>
        <v>147522652.137836</v>
      </c>
      <c r="G6" s="13">
        <f>F6/C6</f>
        <v>0.44954696156994545</v>
      </c>
      <c r="H6" s="13">
        <f>F6/E6</f>
        <v>0.425973332715302</v>
      </c>
    </row>
    <row r="7" spans="1:8" ht="14.25">
      <c r="A7" s="19" t="s">
        <v>22</v>
      </c>
      <c r="B7" s="20"/>
      <c r="C7" s="20"/>
      <c r="D7" s="20"/>
      <c r="E7" s="20"/>
      <c r="F7" s="20"/>
      <c r="G7" s="13"/>
      <c r="H7" s="13"/>
    </row>
    <row r="8" spans="1:8" ht="18" customHeight="1">
      <c r="A8" s="21" t="s">
        <v>8</v>
      </c>
      <c r="B8" s="18">
        <f>B10+B17</f>
        <v>138686630.39999998</v>
      </c>
      <c r="C8" s="18">
        <f>C10+C17</f>
        <v>44018391.899999976</v>
      </c>
      <c r="D8" s="18">
        <f>D10+D17</f>
        <v>104100173</v>
      </c>
      <c r="E8" s="18">
        <f>E10+E17</f>
        <v>87119931.89999998</v>
      </c>
      <c r="F8" s="18">
        <f>F10+F17</f>
        <v>-92323371.65</v>
      </c>
      <c r="G8" s="13">
        <f>F8/C8</f>
        <v>-2.097381745787948</v>
      </c>
      <c r="H8" s="13">
        <f>F8/E8</f>
        <v>-1.0597273165453431</v>
      </c>
    </row>
    <row r="9" spans="1:8" ht="14.25">
      <c r="A9" s="19" t="s">
        <v>22</v>
      </c>
      <c r="B9" s="18"/>
      <c r="C9" s="18"/>
      <c r="D9" s="18"/>
      <c r="E9" s="18"/>
      <c r="F9" s="18"/>
      <c r="G9" s="13"/>
      <c r="H9" s="13"/>
    </row>
    <row r="10" spans="1:8" ht="18" customHeight="1">
      <c r="A10" s="21" t="s">
        <v>23</v>
      </c>
      <c r="B10" s="18">
        <f>B12</f>
        <v>209901149</v>
      </c>
      <c r="C10" s="18">
        <f>C12</f>
        <v>203387805.5</v>
      </c>
      <c r="D10" s="18">
        <f>D12</f>
        <v>168505869</v>
      </c>
      <c r="E10" s="18">
        <f>E12</f>
        <v>162000099</v>
      </c>
      <c r="F10" s="18">
        <f>F12</f>
        <v>156067322.91</v>
      </c>
      <c r="G10" s="13">
        <f>F10/C10</f>
        <v>0.7673386441548483</v>
      </c>
      <c r="H10" s="13">
        <f>F10/E10</f>
        <v>0.9633779477505134</v>
      </c>
    </row>
    <row r="11" spans="1:8" ht="14.25">
      <c r="A11" s="19" t="s">
        <v>22</v>
      </c>
      <c r="B11" s="20"/>
      <c r="C11" s="20"/>
      <c r="D11" s="20"/>
      <c r="E11" s="20"/>
      <c r="F11" s="20"/>
      <c r="G11" s="13"/>
      <c r="H11" s="13"/>
    </row>
    <row r="12" spans="1:8" ht="63" customHeight="1">
      <c r="A12" s="21" t="s">
        <v>9</v>
      </c>
      <c r="B12" s="12">
        <f>B15+B16</f>
        <v>209901149</v>
      </c>
      <c r="C12" s="12">
        <f>C15+C16</f>
        <v>203387805.5</v>
      </c>
      <c r="D12" s="12">
        <f>D15+D16</f>
        <v>168505869</v>
      </c>
      <c r="E12" s="12">
        <f>E15+E16</f>
        <v>162000099</v>
      </c>
      <c r="F12" s="12">
        <f>F15+F16</f>
        <v>156067322.91</v>
      </c>
      <c r="G12" s="13">
        <f>F12/C12</f>
        <v>0.7673386441548483</v>
      </c>
      <c r="H12" s="13">
        <f>F12/E12</f>
        <v>0.9633779477505134</v>
      </c>
    </row>
    <row r="13" spans="1:8" ht="18" customHeight="1">
      <c r="A13" s="19" t="s">
        <v>24</v>
      </c>
      <c r="B13" s="22">
        <f>B15+B16</f>
        <v>209901149</v>
      </c>
      <c r="C13" s="22">
        <f>C15+C16</f>
        <v>203387805.5</v>
      </c>
      <c r="D13" s="22">
        <f>D15+D16</f>
        <v>168505869</v>
      </c>
      <c r="E13" s="22">
        <f>E15+E16</f>
        <v>162000099</v>
      </c>
      <c r="F13" s="22">
        <f>F15+F16</f>
        <v>156067322.91</v>
      </c>
      <c r="G13" s="23">
        <f>F13/C13</f>
        <v>0.7673386441548483</v>
      </c>
      <c r="H13" s="23">
        <f>F13/E13</f>
        <v>0.9633779477505134</v>
      </c>
    </row>
    <row r="14" spans="1:8" ht="13.5">
      <c r="A14" s="19" t="s">
        <v>6</v>
      </c>
      <c r="B14" s="22"/>
      <c r="C14" s="22"/>
      <c r="D14" s="22"/>
      <c r="E14" s="22"/>
      <c r="F14" s="22"/>
      <c r="G14" s="23"/>
      <c r="H14" s="23"/>
    </row>
    <row r="15" spans="1:8" ht="20.25" customHeight="1">
      <c r="A15" s="24" t="s">
        <v>10</v>
      </c>
      <c r="B15" s="22">
        <v>210000121.5</v>
      </c>
      <c r="C15" s="22">
        <v>203500121.5</v>
      </c>
      <c r="D15" s="22">
        <v>168538944.9</v>
      </c>
      <c r="E15" s="22">
        <v>162038944.9</v>
      </c>
      <c r="F15" s="22">
        <v>156100350.21</v>
      </c>
      <c r="G15" s="23">
        <f>F15/C15</f>
        <v>0.7670774300250234</v>
      </c>
      <c r="H15" s="23">
        <f>F15/E15</f>
        <v>0.9633508185722579</v>
      </c>
    </row>
    <row r="16" spans="1:8" ht="20.25" customHeight="1">
      <c r="A16" s="24" t="s">
        <v>11</v>
      </c>
      <c r="B16" s="22">
        <v>-98972.5</v>
      </c>
      <c r="C16" s="22">
        <v>-112316</v>
      </c>
      <c r="D16" s="22">
        <v>-33075.9</v>
      </c>
      <c r="E16" s="22">
        <v>-38845.9</v>
      </c>
      <c r="F16" s="22">
        <v>-33027.3</v>
      </c>
      <c r="G16" s="23">
        <f>F16/C16</f>
        <v>0.29405694647245273</v>
      </c>
      <c r="H16" s="23">
        <f>F16/E16</f>
        <v>0.8502132786214247</v>
      </c>
    </row>
    <row r="17" spans="1:8" ht="19.5" customHeight="1">
      <c r="A17" s="21" t="s">
        <v>25</v>
      </c>
      <c r="B17" s="12">
        <f>B27+B28+B29+B49+B22</f>
        <v>-71214518.60000001</v>
      </c>
      <c r="C17" s="12">
        <f>C27+C28+C29+C49+C22+C19</f>
        <v>-159369413.60000002</v>
      </c>
      <c r="D17" s="12">
        <f>D27+D28+D29+D49+D22+D19</f>
        <v>-64405696</v>
      </c>
      <c r="E17" s="12">
        <f>E27+E28+E29+E49+E22+E19</f>
        <v>-74880167.10000002</v>
      </c>
      <c r="F17" s="12">
        <f>F27+F28+F29+F49+F22+F19</f>
        <v>-248390694.56</v>
      </c>
      <c r="G17" s="13">
        <f>F17/C17</f>
        <v>1.5585844796005446</v>
      </c>
      <c r="H17" s="13">
        <f>F17/E17</f>
        <v>3.3171760184279813</v>
      </c>
    </row>
    <row r="18" spans="1:8" ht="13.5">
      <c r="A18" s="19" t="s">
        <v>22</v>
      </c>
      <c r="B18" s="22"/>
      <c r="C18" s="22"/>
      <c r="D18" s="22"/>
      <c r="E18" s="22"/>
      <c r="F18" s="22"/>
      <c r="G18" s="23"/>
      <c r="H18" s="23"/>
    </row>
    <row r="19" spans="1:8" ht="20.25" customHeight="1">
      <c r="A19" s="4" t="s">
        <v>32</v>
      </c>
      <c r="B19" s="12">
        <v>0</v>
      </c>
      <c r="C19" s="12">
        <f>C20</f>
        <v>2007140</v>
      </c>
      <c r="D19" s="12">
        <v>0</v>
      </c>
      <c r="E19" s="12">
        <f>E20</f>
        <v>2007140</v>
      </c>
      <c r="F19" s="12">
        <f>F20</f>
        <v>2007140</v>
      </c>
      <c r="G19" s="13">
        <f aca="true" t="shared" si="0" ref="G19:G29">F19/C19</f>
        <v>1</v>
      </c>
      <c r="H19" s="13">
        <f aca="true" t="shared" si="1" ref="H19:H29">F19/E19</f>
        <v>1</v>
      </c>
    </row>
    <row r="20" spans="1:8" ht="41.25" customHeight="1">
      <c r="A20" s="5" t="s">
        <v>56</v>
      </c>
      <c r="B20" s="12">
        <v>0</v>
      </c>
      <c r="C20" s="22">
        <f>C21</f>
        <v>2007140</v>
      </c>
      <c r="D20" s="12">
        <v>0</v>
      </c>
      <c r="E20" s="22">
        <f>E21</f>
        <v>2007140</v>
      </c>
      <c r="F20" s="22">
        <f>F21</f>
        <v>2007140</v>
      </c>
      <c r="G20" s="23">
        <f t="shared" si="0"/>
        <v>1</v>
      </c>
      <c r="H20" s="23">
        <f t="shared" si="1"/>
        <v>1</v>
      </c>
    </row>
    <row r="21" spans="1:8" ht="25.5" customHeight="1">
      <c r="A21" s="5" t="s">
        <v>18</v>
      </c>
      <c r="B21" s="12">
        <v>0</v>
      </c>
      <c r="C21" s="22">
        <v>2007140</v>
      </c>
      <c r="D21" s="12">
        <v>0</v>
      </c>
      <c r="E21" s="22">
        <v>2007140</v>
      </c>
      <c r="F21" s="22">
        <v>2007140</v>
      </c>
      <c r="G21" s="23">
        <f t="shared" si="0"/>
        <v>1</v>
      </c>
      <c r="H21" s="23">
        <f t="shared" si="1"/>
        <v>1</v>
      </c>
    </row>
    <row r="22" spans="1:8" ht="42" customHeight="1">
      <c r="A22" s="4" t="s">
        <v>42</v>
      </c>
      <c r="B22" s="12">
        <v>0</v>
      </c>
      <c r="C22" s="12">
        <f>C23+C25</f>
        <v>-7007140</v>
      </c>
      <c r="D22" s="12">
        <f>D23</f>
        <v>0</v>
      </c>
      <c r="E22" s="12">
        <f>E23+E25</f>
        <v>-7007140</v>
      </c>
      <c r="F22" s="12">
        <f>F23+F25</f>
        <v>-7007140</v>
      </c>
      <c r="G22" s="13">
        <f t="shared" si="0"/>
        <v>1</v>
      </c>
      <c r="H22" s="13">
        <f t="shared" si="1"/>
        <v>1</v>
      </c>
    </row>
    <row r="23" spans="1:8" ht="18.75" customHeight="1">
      <c r="A23" s="5" t="s">
        <v>43</v>
      </c>
      <c r="B23" s="12">
        <v>0</v>
      </c>
      <c r="C23" s="22">
        <f>C24</f>
        <v>-5000000</v>
      </c>
      <c r="D23" s="22">
        <f>D24</f>
        <v>0</v>
      </c>
      <c r="E23" s="22">
        <f>E24</f>
        <v>-5000000</v>
      </c>
      <c r="F23" s="22">
        <f>F24</f>
        <v>-5000000</v>
      </c>
      <c r="G23" s="23">
        <f t="shared" si="0"/>
        <v>1</v>
      </c>
      <c r="H23" s="23">
        <f t="shared" si="1"/>
        <v>1</v>
      </c>
    </row>
    <row r="24" spans="1:8" ht="62.25" customHeight="1">
      <c r="A24" s="5" t="s">
        <v>47</v>
      </c>
      <c r="B24" s="12">
        <v>0</v>
      </c>
      <c r="C24" s="22">
        <v>-5000000</v>
      </c>
      <c r="D24" s="12">
        <v>0</v>
      </c>
      <c r="E24" s="22">
        <v>-5000000</v>
      </c>
      <c r="F24" s="22">
        <v>-5000000</v>
      </c>
      <c r="G24" s="23">
        <f t="shared" si="0"/>
        <v>1</v>
      </c>
      <c r="H24" s="23">
        <f t="shared" si="1"/>
        <v>1</v>
      </c>
    </row>
    <row r="25" spans="1:8" ht="32.25" customHeight="1">
      <c r="A25" s="5" t="s">
        <v>56</v>
      </c>
      <c r="B25" s="12">
        <v>0</v>
      </c>
      <c r="C25" s="22">
        <f>C26</f>
        <v>-2007140</v>
      </c>
      <c r="D25" s="12">
        <v>0</v>
      </c>
      <c r="E25" s="22">
        <f>E26</f>
        <v>-2007140</v>
      </c>
      <c r="F25" s="22">
        <f>F26</f>
        <v>-2007140</v>
      </c>
      <c r="G25" s="23">
        <f t="shared" si="0"/>
        <v>1</v>
      </c>
      <c r="H25" s="23">
        <f t="shared" si="1"/>
        <v>1</v>
      </c>
    </row>
    <row r="26" spans="1:8" ht="18.75" customHeight="1">
      <c r="A26" s="5" t="s">
        <v>57</v>
      </c>
      <c r="B26" s="12">
        <v>0</v>
      </c>
      <c r="C26" s="22">
        <v>-2007140</v>
      </c>
      <c r="D26" s="12">
        <v>0</v>
      </c>
      <c r="E26" s="22">
        <v>-2007140</v>
      </c>
      <c r="F26" s="22">
        <v>-2007140</v>
      </c>
      <c r="G26" s="23">
        <f t="shared" si="0"/>
        <v>1</v>
      </c>
      <c r="H26" s="23">
        <f t="shared" si="1"/>
        <v>1</v>
      </c>
    </row>
    <row r="27" spans="1:8" ht="50.25" customHeight="1">
      <c r="A27" s="21" t="s">
        <v>52</v>
      </c>
      <c r="B27" s="12">
        <v>0</v>
      </c>
      <c r="C27" s="12">
        <v>25291530.5</v>
      </c>
      <c r="D27" s="12">
        <v>0</v>
      </c>
      <c r="E27" s="12">
        <v>25923606.9</v>
      </c>
      <c r="F27" s="12">
        <v>0</v>
      </c>
      <c r="G27" s="13">
        <f t="shared" si="0"/>
        <v>0</v>
      </c>
      <c r="H27" s="13">
        <f t="shared" si="1"/>
        <v>0</v>
      </c>
    </row>
    <row r="28" spans="1:8" ht="37.5" customHeight="1">
      <c r="A28" s="21" t="s">
        <v>33</v>
      </c>
      <c r="B28" s="12">
        <v>-72579955.7</v>
      </c>
      <c r="C28" s="12">
        <v>-44264240</v>
      </c>
      <c r="D28" s="12">
        <v>-47782106.300000004</v>
      </c>
      <c r="E28" s="12">
        <v>-43949825.800000004</v>
      </c>
      <c r="F28" s="12">
        <f>-5806093.49-25000000-5750000</f>
        <v>-36556093.49</v>
      </c>
      <c r="G28" s="13">
        <f t="shared" si="0"/>
        <v>0.825860638068111</v>
      </c>
      <c r="H28" s="13">
        <f t="shared" si="1"/>
        <v>0.8317687914476329</v>
      </c>
    </row>
    <row r="29" spans="1:8" ht="42.75">
      <c r="A29" s="21" t="s">
        <v>13</v>
      </c>
      <c r="B29" s="12">
        <f>SUM(B31:B48)</f>
        <v>27412425.299999997</v>
      </c>
      <c r="C29" s="12">
        <f>SUM(C31:C48)</f>
        <v>27412425.299999997</v>
      </c>
      <c r="D29" s="12">
        <f>SUM(D31:D48)</f>
        <v>21342801.800000004</v>
      </c>
      <c r="E29" s="12">
        <f>SUM(E31:E48)</f>
        <v>21342801.800000004</v>
      </c>
      <c r="F29" s="12">
        <f>SUM(F31:F48)</f>
        <v>26107865.759999998</v>
      </c>
      <c r="G29" s="13">
        <f t="shared" si="0"/>
        <v>0.9524099190158122</v>
      </c>
      <c r="H29" s="13">
        <f t="shared" si="1"/>
        <v>1.223263281206125</v>
      </c>
    </row>
    <row r="30" spans="1:8" ht="14.25">
      <c r="A30" s="19" t="s">
        <v>6</v>
      </c>
      <c r="B30" s="22"/>
      <c r="C30" s="22"/>
      <c r="D30" s="22"/>
      <c r="E30" s="22"/>
      <c r="F30" s="22"/>
      <c r="G30" s="13"/>
      <c r="H30" s="13"/>
    </row>
    <row r="31" spans="1:8" ht="19.5" customHeight="1">
      <c r="A31" s="27" t="s">
        <v>58</v>
      </c>
      <c r="B31" s="26">
        <v>9443051.5</v>
      </c>
      <c r="C31" s="26">
        <v>9443051.5</v>
      </c>
      <c r="D31" s="26">
        <v>9380298</v>
      </c>
      <c r="E31" s="26">
        <v>9380298</v>
      </c>
      <c r="F31" s="26">
        <v>9423725.36</v>
      </c>
      <c r="G31" s="23">
        <f aca="true" t="shared" si="2" ref="G31:G51">F31/C31</f>
        <v>0.9979534009742507</v>
      </c>
      <c r="H31" s="23">
        <f aca="true" t="shared" si="3" ref="H31:H39">F31/E31</f>
        <v>1.004629635433757</v>
      </c>
    </row>
    <row r="32" spans="1:8" ht="19.5" customHeight="1">
      <c r="A32" s="27" t="s">
        <v>18</v>
      </c>
      <c r="B32" s="26">
        <v>2455681.1</v>
      </c>
      <c r="C32" s="26">
        <v>2455681.1</v>
      </c>
      <c r="D32" s="26">
        <v>741620.8</v>
      </c>
      <c r="E32" s="26">
        <v>741620.8</v>
      </c>
      <c r="F32" s="26">
        <v>775542.57</v>
      </c>
      <c r="G32" s="23">
        <f t="shared" si="2"/>
        <v>0.3158156692251286</v>
      </c>
      <c r="H32" s="23">
        <f t="shared" si="3"/>
        <v>1.0457400466653577</v>
      </c>
    </row>
    <row r="33" spans="1:8" ht="30" customHeight="1">
      <c r="A33" s="27" t="s">
        <v>19</v>
      </c>
      <c r="B33" s="26">
        <v>709969.3</v>
      </c>
      <c r="C33" s="26">
        <v>709969.3</v>
      </c>
      <c r="D33" s="26">
        <v>547130.8</v>
      </c>
      <c r="E33" s="26">
        <v>547130.8</v>
      </c>
      <c r="F33" s="26">
        <v>573613.17</v>
      </c>
      <c r="G33" s="23">
        <f t="shared" si="2"/>
        <v>0.8079408081448028</v>
      </c>
      <c r="H33" s="23">
        <f t="shared" si="3"/>
        <v>1.0484022650525249</v>
      </c>
    </row>
    <row r="34" spans="1:8" ht="19.5" customHeight="1">
      <c r="A34" s="27" t="s">
        <v>20</v>
      </c>
      <c r="B34" s="26">
        <v>909067.4</v>
      </c>
      <c r="C34" s="26">
        <v>909067.4</v>
      </c>
      <c r="D34" s="26">
        <v>909067.4</v>
      </c>
      <c r="E34" s="26">
        <v>909067.4</v>
      </c>
      <c r="F34" s="26">
        <v>912347.12</v>
      </c>
      <c r="G34" s="23">
        <f t="shared" si="2"/>
        <v>1.0036077852973277</v>
      </c>
      <c r="H34" s="23">
        <f t="shared" si="3"/>
        <v>1.0036077852973277</v>
      </c>
    </row>
    <row r="35" spans="1:8" ht="19.5" customHeight="1">
      <c r="A35" s="27" t="s">
        <v>26</v>
      </c>
      <c r="B35" s="26">
        <v>360891.5</v>
      </c>
      <c r="C35" s="26">
        <v>360891.5</v>
      </c>
      <c r="D35" s="26">
        <v>180445.7</v>
      </c>
      <c r="E35" s="26">
        <v>180445.7</v>
      </c>
      <c r="F35" s="26">
        <v>199576.75</v>
      </c>
      <c r="G35" s="23">
        <f t="shared" si="2"/>
        <v>0.5530103923201295</v>
      </c>
      <c r="H35" s="23">
        <f t="shared" si="3"/>
        <v>1.1060210911094028</v>
      </c>
    </row>
    <row r="36" spans="1:8" ht="19.5" customHeight="1">
      <c r="A36" s="27" t="s">
        <v>59</v>
      </c>
      <c r="B36" s="26">
        <v>74226.9</v>
      </c>
      <c r="C36" s="26">
        <v>74226.9</v>
      </c>
      <c r="D36" s="26">
        <v>37113.5</v>
      </c>
      <c r="E36" s="26">
        <v>37113.5</v>
      </c>
      <c r="F36" s="26">
        <v>39071.96</v>
      </c>
      <c r="G36" s="23">
        <f t="shared" si="2"/>
        <v>0.5263854478632409</v>
      </c>
      <c r="H36" s="23">
        <f t="shared" si="3"/>
        <v>1.052769477413879</v>
      </c>
    </row>
    <row r="37" spans="1:8" ht="27">
      <c r="A37" s="27" t="s">
        <v>34</v>
      </c>
      <c r="B37" s="26">
        <v>819541.2</v>
      </c>
      <c r="C37" s="26">
        <v>819541.2</v>
      </c>
      <c r="D37" s="26">
        <v>409770.6</v>
      </c>
      <c r="E37" s="26">
        <v>409770.6</v>
      </c>
      <c r="F37" s="26">
        <v>410347.84</v>
      </c>
      <c r="G37" s="23">
        <f t="shared" si="2"/>
        <v>0.5007043453093024</v>
      </c>
      <c r="H37" s="23">
        <f t="shared" si="3"/>
        <v>1.0014086906186048</v>
      </c>
    </row>
    <row r="38" spans="1:8" ht="27">
      <c r="A38" s="27" t="s">
        <v>29</v>
      </c>
      <c r="B38" s="26">
        <v>66675.6</v>
      </c>
      <c r="C38" s="26">
        <v>66675.6</v>
      </c>
      <c r="D38" s="26">
        <v>33337.8</v>
      </c>
      <c r="E38" s="26">
        <v>33337.8</v>
      </c>
      <c r="F38" s="26">
        <v>35185.12</v>
      </c>
      <c r="G38" s="23">
        <f t="shared" si="2"/>
        <v>0.5277060873842905</v>
      </c>
      <c r="H38" s="23">
        <f t="shared" si="3"/>
        <v>1.055412174768581</v>
      </c>
    </row>
    <row r="39" spans="1:8" ht="21" customHeight="1">
      <c r="A39" s="27" t="s">
        <v>60</v>
      </c>
      <c r="B39" s="26">
        <v>52731.9</v>
      </c>
      <c r="C39" s="26">
        <v>52731.9</v>
      </c>
      <c r="D39" s="26">
        <v>26366</v>
      </c>
      <c r="E39" s="26">
        <v>26366</v>
      </c>
      <c r="F39" s="26">
        <v>27831.19</v>
      </c>
      <c r="G39" s="23">
        <f t="shared" si="2"/>
        <v>0.5277865959694227</v>
      </c>
      <c r="H39" s="23">
        <f t="shared" si="3"/>
        <v>1.0555711901691571</v>
      </c>
    </row>
    <row r="40" spans="1:8" ht="21" customHeight="1">
      <c r="A40" s="27" t="s">
        <v>41</v>
      </c>
      <c r="B40" s="26">
        <v>17934.4</v>
      </c>
      <c r="C40" s="26">
        <v>17934.4</v>
      </c>
      <c r="D40" s="26">
        <v>0</v>
      </c>
      <c r="E40" s="26">
        <v>0</v>
      </c>
      <c r="F40" s="26">
        <v>0</v>
      </c>
      <c r="G40" s="23">
        <f t="shared" si="2"/>
        <v>0</v>
      </c>
      <c r="H40" s="23"/>
    </row>
    <row r="41" spans="1:8" ht="21" customHeight="1">
      <c r="A41" s="27" t="s">
        <v>35</v>
      </c>
      <c r="B41" s="26">
        <v>3523809.5</v>
      </c>
      <c r="C41" s="26">
        <v>3523809.5</v>
      </c>
      <c r="D41" s="26">
        <v>1761904.8</v>
      </c>
      <c r="E41" s="26">
        <v>1761904.8</v>
      </c>
      <c r="F41" s="26">
        <v>1761904.76</v>
      </c>
      <c r="G41" s="23">
        <f t="shared" si="2"/>
        <v>0.5000000028378379</v>
      </c>
      <c r="H41" s="23">
        <f aca="true" t="shared" si="4" ref="H41:H53">F41/E41</f>
        <v>0.9999999772972977</v>
      </c>
    </row>
    <row r="42" spans="1:8" ht="24" customHeight="1">
      <c r="A42" s="27" t="s">
        <v>61</v>
      </c>
      <c r="B42" s="26">
        <v>4078462.2</v>
      </c>
      <c r="C42" s="26">
        <v>4078462.2</v>
      </c>
      <c r="D42" s="26">
        <v>4078462.2</v>
      </c>
      <c r="E42" s="26">
        <v>4078462.2</v>
      </c>
      <c r="F42" s="26">
        <v>4017008.27</v>
      </c>
      <c r="G42" s="23">
        <f t="shared" si="2"/>
        <v>0.9849320829797074</v>
      </c>
      <c r="H42" s="23">
        <f t="shared" si="4"/>
        <v>0.9849320829797074</v>
      </c>
    </row>
    <row r="43" spans="1:8" ht="47.25" customHeight="1">
      <c r="A43" s="24" t="s">
        <v>36</v>
      </c>
      <c r="B43" s="26">
        <v>82666.3</v>
      </c>
      <c r="C43" s="26">
        <v>82666.3</v>
      </c>
      <c r="D43" s="26">
        <v>41333.2</v>
      </c>
      <c r="E43" s="26">
        <v>41333.2</v>
      </c>
      <c r="F43" s="26">
        <v>42687.45</v>
      </c>
      <c r="G43" s="23">
        <f t="shared" si="2"/>
        <v>0.5163827339556748</v>
      </c>
      <c r="H43" s="23">
        <f t="shared" si="4"/>
        <v>1.0327642185942536</v>
      </c>
    </row>
    <row r="44" spans="1:8" ht="20.25" customHeight="1">
      <c r="A44" s="24" t="s">
        <v>31</v>
      </c>
      <c r="B44" s="26">
        <v>203104.4</v>
      </c>
      <c r="C44" s="26">
        <v>203104.4</v>
      </c>
      <c r="D44" s="26">
        <v>101552.2</v>
      </c>
      <c r="E44" s="26">
        <v>101552.2</v>
      </c>
      <c r="F44" s="26">
        <v>106479.77</v>
      </c>
      <c r="G44" s="23">
        <f t="shared" si="2"/>
        <v>0.5242612666195317</v>
      </c>
      <c r="H44" s="23">
        <f t="shared" si="4"/>
        <v>1.0485225332390633</v>
      </c>
    </row>
    <row r="45" spans="1:8" ht="30.75" customHeight="1">
      <c r="A45" s="24" t="s">
        <v>48</v>
      </c>
      <c r="B45" s="26">
        <v>104206.4</v>
      </c>
      <c r="C45" s="26">
        <v>104206.4</v>
      </c>
      <c r="D45" s="26">
        <v>87560.8</v>
      </c>
      <c r="E45" s="26">
        <v>87560.8</v>
      </c>
      <c r="F45" s="26">
        <v>88376.05</v>
      </c>
      <c r="G45" s="23">
        <f t="shared" si="2"/>
        <v>0.8480865858526925</v>
      </c>
      <c r="H45" s="23">
        <f t="shared" si="4"/>
        <v>1.009310673269317</v>
      </c>
    </row>
    <row r="46" spans="1:8" ht="22.5" customHeight="1">
      <c r="A46" s="19" t="s">
        <v>49</v>
      </c>
      <c r="B46" s="26">
        <v>1731</v>
      </c>
      <c r="C46" s="26">
        <v>1731</v>
      </c>
      <c r="D46" s="26">
        <v>1298.3</v>
      </c>
      <c r="E46" s="26">
        <v>1298.3</v>
      </c>
      <c r="F46" s="26">
        <v>1679.77</v>
      </c>
      <c r="G46" s="23">
        <f t="shared" si="2"/>
        <v>0.9704043905257077</v>
      </c>
      <c r="H46" s="23">
        <f t="shared" si="4"/>
        <v>1.2938226912115844</v>
      </c>
    </row>
    <row r="47" spans="1:8" ht="22.5" customHeight="1">
      <c r="A47" s="19" t="s">
        <v>62</v>
      </c>
      <c r="B47" s="26">
        <v>1419708.2</v>
      </c>
      <c r="C47" s="26">
        <v>1419708.2</v>
      </c>
      <c r="D47" s="26">
        <v>709854.1</v>
      </c>
      <c r="E47" s="26">
        <v>709854.1</v>
      </c>
      <c r="F47" s="26">
        <v>1129446.16</v>
      </c>
      <c r="G47" s="23">
        <f t="shared" si="2"/>
        <v>0.7955480992502544</v>
      </c>
      <c r="H47" s="23">
        <f t="shared" si="4"/>
        <v>1.5910961985005088</v>
      </c>
    </row>
    <row r="48" spans="1:8" ht="16.5" customHeight="1">
      <c r="A48" s="27" t="s">
        <v>30</v>
      </c>
      <c r="B48" s="26">
        <v>3088966.5</v>
      </c>
      <c r="C48" s="26">
        <v>3088966.5</v>
      </c>
      <c r="D48" s="26">
        <v>2295685.6</v>
      </c>
      <c r="E48" s="26">
        <v>2295685.6</v>
      </c>
      <c r="F48" s="26">
        <f>1263114.98+5299927.47</f>
        <v>6563042.449999999</v>
      </c>
      <c r="G48" s="23">
        <f t="shared" si="2"/>
        <v>2.1246725887121145</v>
      </c>
      <c r="H48" s="23">
        <f t="shared" si="4"/>
        <v>2.858859440508752</v>
      </c>
    </row>
    <row r="49" spans="1:8" ht="19.5" customHeight="1">
      <c r="A49" s="21" t="s">
        <v>14</v>
      </c>
      <c r="B49" s="12">
        <f>SUM(B50:B54)</f>
        <v>-26046988.200000003</v>
      </c>
      <c r="C49" s="12">
        <f>SUM(C50:C54)</f>
        <v>-162809129.40000004</v>
      </c>
      <c r="D49" s="12">
        <f>SUM(D50:D54)</f>
        <v>-37966391.5</v>
      </c>
      <c r="E49" s="12">
        <f>SUM(E50:E54)</f>
        <v>-73196750.00000001</v>
      </c>
      <c r="F49" s="12">
        <f>SUM(F50:F54)</f>
        <v>-232942466.82999998</v>
      </c>
      <c r="G49" s="13">
        <f t="shared" si="2"/>
        <v>1.4307702994817435</v>
      </c>
      <c r="H49" s="13">
        <f t="shared" si="4"/>
        <v>3.182415432789023</v>
      </c>
    </row>
    <row r="50" spans="1:8" ht="27">
      <c r="A50" s="24" t="s">
        <v>44</v>
      </c>
      <c r="B50" s="28">
        <v>-57546988.2</v>
      </c>
      <c r="C50" s="28">
        <v>-187797799.60000002</v>
      </c>
      <c r="D50" s="12">
        <v>0</v>
      </c>
      <c r="E50" s="28">
        <v>-187797799.60000002</v>
      </c>
      <c r="F50" s="22">
        <f>-194297799.6+6500000</f>
        <v>-187797799.6</v>
      </c>
      <c r="G50" s="23">
        <f t="shared" si="2"/>
        <v>0.9999999999999999</v>
      </c>
      <c r="H50" s="23">
        <f t="shared" si="4"/>
        <v>0.9999999999999999</v>
      </c>
    </row>
    <row r="51" spans="1:8" ht="34.5" customHeight="1">
      <c r="A51" s="24" t="s">
        <v>16</v>
      </c>
      <c r="B51" s="28">
        <v>31500000</v>
      </c>
      <c r="C51" s="28">
        <v>25000000</v>
      </c>
      <c r="D51" s="28">
        <v>31500000</v>
      </c>
      <c r="E51" s="28">
        <v>25000000</v>
      </c>
      <c r="F51" s="28">
        <v>25000000</v>
      </c>
      <c r="G51" s="23">
        <f t="shared" si="2"/>
        <v>1</v>
      </c>
      <c r="H51" s="23">
        <f t="shared" si="4"/>
        <v>1</v>
      </c>
    </row>
    <row r="52" spans="1:8" ht="22.5" customHeight="1">
      <c r="A52" s="24" t="s">
        <v>15</v>
      </c>
      <c r="B52" s="28">
        <v>0</v>
      </c>
      <c r="C52" s="28">
        <v>0</v>
      </c>
      <c r="D52" s="28">
        <v>-69466391.5</v>
      </c>
      <c r="E52" s="28">
        <v>89612379.4</v>
      </c>
      <c r="F52" s="25">
        <v>-70130451.88</v>
      </c>
      <c r="G52" s="23"/>
      <c r="H52" s="23">
        <f t="shared" si="4"/>
        <v>-0.7825978101413965</v>
      </c>
    </row>
    <row r="53" spans="1:8" ht="33" customHeight="1">
      <c r="A53" s="19" t="s">
        <v>27</v>
      </c>
      <c r="B53" s="28">
        <v>0</v>
      </c>
      <c r="C53" s="28">
        <v>0</v>
      </c>
      <c r="D53" s="28">
        <v>0</v>
      </c>
      <c r="E53" s="28">
        <v>-11329.800000000003</v>
      </c>
      <c r="F53" s="28">
        <v>-14215.35</v>
      </c>
      <c r="G53" s="23"/>
      <c r="H53" s="23">
        <f t="shared" si="4"/>
        <v>1.254686755282529</v>
      </c>
    </row>
    <row r="54" spans="1:8" ht="33" customHeight="1">
      <c r="A54" s="19" t="s">
        <v>63</v>
      </c>
      <c r="B54" s="28">
        <v>0</v>
      </c>
      <c r="C54" s="28">
        <v>-11329.800000000003</v>
      </c>
      <c r="D54" s="28">
        <v>0</v>
      </c>
      <c r="E54" s="28">
        <v>0</v>
      </c>
      <c r="F54" s="28">
        <v>0</v>
      </c>
      <c r="G54" s="23">
        <f>F54/C54</f>
        <v>0</v>
      </c>
      <c r="H54" s="23"/>
    </row>
    <row r="55" spans="1:8" ht="15" customHeight="1">
      <c r="A55" s="21" t="s">
        <v>17</v>
      </c>
      <c r="B55" s="12">
        <f>B57+B67</f>
        <v>202727974.89999998</v>
      </c>
      <c r="C55" s="12">
        <f>C57+C67</f>
        <v>284140098.2</v>
      </c>
      <c r="D55" s="12">
        <f>D57+D67</f>
        <v>169185730.39999998</v>
      </c>
      <c r="E55" s="12">
        <f>E57+E67</f>
        <v>259199052.89999998</v>
      </c>
      <c r="F55" s="12">
        <f>F57+F67</f>
        <v>239846023.78783602</v>
      </c>
      <c r="G55" s="13">
        <f>F55/C55</f>
        <v>0.8441118494265236</v>
      </c>
      <c r="H55" s="13">
        <f>F55/E55</f>
        <v>0.9253352630125912</v>
      </c>
    </row>
    <row r="56" spans="1:8" ht="13.5">
      <c r="A56" s="19" t="s">
        <v>45</v>
      </c>
      <c r="B56" s="22"/>
      <c r="C56" s="22"/>
      <c r="D56" s="22"/>
      <c r="E56" s="22"/>
      <c r="F56" s="22"/>
      <c r="G56" s="23"/>
      <c r="H56" s="23"/>
    </row>
    <row r="57" spans="1:8" ht="23.25" customHeight="1">
      <c r="A57" s="21" t="s">
        <v>23</v>
      </c>
      <c r="B57" s="12">
        <f>B59+B62+B64</f>
        <v>268063831.7</v>
      </c>
      <c r="C57" s="12">
        <f>C59+C62+C64</f>
        <v>376808420.59999996</v>
      </c>
      <c r="D57" s="12">
        <f>D59+D62+D64</f>
        <v>218581421.7</v>
      </c>
      <c r="E57" s="12">
        <f>E59+E62+E64</f>
        <v>351222388.29999995</v>
      </c>
      <c r="F57" s="12">
        <f>F59+F62+F64</f>
        <v>334996208.75783604</v>
      </c>
      <c r="G57" s="13">
        <f>F57/C57</f>
        <v>0.8890358878509523</v>
      </c>
      <c r="H57" s="13">
        <f>F57/E57</f>
        <v>0.9538008393465391</v>
      </c>
    </row>
    <row r="58" spans="1:8" ht="13.5">
      <c r="A58" s="19" t="s">
        <v>22</v>
      </c>
      <c r="B58" s="22"/>
      <c r="C58" s="22"/>
      <c r="D58" s="22"/>
      <c r="E58" s="22"/>
      <c r="F58" s="22"/>
      <c r="G58" s="23"/>
      <c r="H58" s="23"/>
    </row>
    <row r="59" spans="1:8" ht="28.5">
      <c r="A59" s="21" t="s">
        <v>0</v>
      </c>
      <c r="B59" s="12">
        <f>B60+B61</f>
        <v>152196135.1</v>
      </c>
      <c r="C59" s="12">
        <f>C60+C61</f>
        <v>124189912.6</v>
      </c>
      <c r="D59" s="12">
        <f>D60+D61</f>
        <v>69574035.1</v>
      </c>
      <c r="E59" s="12">
        <f>E60+E61</f>
        <v>65464190.3</v>
      </c>
      <c r="F59" s="12">
        <f>F60+F61</f>
        <v>43501765.827836</v>
      </c>
      <c r="G59" s="13">
        <f aca="true" t="shared" si="5" ref="G59:G67">F59/C59</f>
        <v>0.350284213243226</v>
      </c>
      <c r="H59" s="13">
        <f>F59/E59</f>
        <v>0.6645123941575124</v>
      </c>
    </row>
    <row r="60" spans="1:8" ht="21" customHeight="1">
      <c r="A60" s="19" t="s">
        <v>50</v>
      </c>
      <c r="B60" s="22">
        <v>102820135.1</v>
      </c>
      <c r="C60" s="22">
        <v>74813912.6</v>
      </c>
      <c r="D60" s="22">
        <v>69574035.1</v>
      </c>
      <c r="E60" s="22">
        <v>65464190.3</v>
      </c>
      <c r="F60" s="22">
        <v>43501765.827836</v>
      </c>
      <c r="G60" s="23">
        <f t="shared" si="5"/>
        <v>0.5814662582937281</v>
      </c>
      <c r="H60" s="23">
        <f>F60/E60</f>
        <v>0.6645123941575124</v>
      </c>
    </row>
    <row r="61" spans="1:8" ht="21" customHeight="1">
      <c r="A61" s="19" t="s">
        <v>64</v>
      </c>
      <c r="B61" s="22">
        <v>49376000</v>
      </c>
      <c r="C61" s="22">
        <v>49376000</v>
      </c>
      <c r="D61" s="22">
        <v>0</v>
      </c>
      <c r="E61" s="22">
        <v>0</v>
      </c>
      <c r="F61" s="20">
        <v>0</v>
      </c>
      <c r="G61" s="23">
        <f t="shared" si="5"/>
        <v>0</v>
      </c>
      <c r="H61" s="23"/>
    </row>
    <row r="62" spans="1:8" ht="33.75" customHeight="1">
      <c r="A62" s="21" t="s">
        <v>12</v>
      </c>
      <c r="B62" s="12">
        <f>B63</f>
        <v>-126074703.4</v>
      </c>
      <c r="C62" s="12">
        <f>C63</f>
        <v>-126074703.4</v>
      </c>
      <c r="D62" s="12">
        <f>D63</f>
        <v>-92935013.4</v>
      </c>
      <c r="E62" s="12">
        <f>E63</f>
        <v>-92935013.4</v>
      </c>
      <c r="F62" s="12">
        <f>F63</f>
        <v>-87198768.42</v>
      </c>
      <c r="G62" s="13">
        <f t="shared" si="5"/>
        <v>0.6916436530756097</v>
      </c>
      <c r="H62" s="13">
        <f aca="true" t="shared" si="6" ref="H62:H67">F62/E62</f>
        <v>0.938276815484916</v>
      </c>
    </row>
    <row r="63" spans="1:231" ht="19.5" customHeight="1">
      <c r="A63" s="19" t="s">
        <v>24</v>
      </c>
      <c r="B63" s="22">
        <v>-126074703.4</v>
      </c>
      <c r="C63" s="22">
        <v>-126074703.4</v>
      </c>
      <c r="D63" s="22">
        <v>-92935013.4</v>
      </c>
      <c r="E63" s="22">
        <v>-92935013.4</v>
      </c>
      <c r="F63" s="22">
        <v>-87198768.42</v>
      </c>
      <c r="G63" s="23">
        <f t="shared" si="5"/>
        <v>0.6916436530756097</v>
      </c>
      <c r="H63" s="23">
        <f t="shared" si="6"/>
        <v>0.938276815484916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</row>
    <row r="64" spans="1:231" ht="63.75" customHeight="1">
      <c r="A64" s="21" t="s">
        <v>46</v>
      </c>
      <c r="B64" s="12">
        <f aca="true" t="shared" si="7" ref="B64:F65">B65</f>
        <v>241942400</v>
      </c>
      <c r="C64" s="12">
        <f t="shared" si="7"/>
        <v>378693211.4</v>
      </c>
      <c r="D64" s="12">
        <f t="shared" si="7"/>
        <v>241942400</v>
      </c>
      <c r="E64" s="12">
        <f t="shared" si="7"/>
        <v>378693211.4</v>
      </c>
      <c r="F64" s="12">
        <f t="shared" si="7"/>
        <v>378693211.35</v>
      </c>
      <c r="G64" s="13">
        <f t="shared" si="5"/>
        <v>0.9999999998679672</v>
      </c>
      <c r="H64" s="13">
        <f t="shared" si="6"/>
        <v>0.9999999998679672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</row>
    <row r="65" spans="1:231" ht="18.75" customHeight="1">
      <c r="A65" s="19" t="s">
        <v>24</v>
      </c>
      <c r="B65" s="22">
        <f t="shared" si="7"/>
        <v>241942400</v>
      </c>
      <c r="C65" s="22">
        <f t="shared" si="7"/>
        <v>378693211.4</v>
      </c>
      <c r="D65" s="22">
        <f t="shared" si="7"/>
        <v>241942400</v>
      </c>
      <c r="E65" s="22">
        <f t="shared" si="7"/>
        <v>378693211.4</v>
      </c>
      <c r="F65" s="22">
        <f t="shared" si="7"/>
        <v>378693211.35</v>
      </c>
      <c r="G65" s="23">
        <f t="shared" si="5"/>
        <v>0.9999999998679672</v>
      </c>
      <c r="H65" s="23">
        <f t="shared" si="6"/>
        <v>0.9999999998679672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</row>
    <row r="66" spans="1:231" ht="35.25" customHeight="1">
      <c r="A66" s="19" t="s">
        <v>51</v>
      </c>
      <c r="B66" s="22">
        <v>241942400</v>
      </c>
      <c r="C66" s="22">
        <v>378693211.4</v>
      </c>
      <c r="D66" s="22">
        <v>241942400</v>
      </c>
      <c r="E66" s="22">
        <v>378693211.4</v>
      </c>
      <c r="F66" s="22">
        <v>378693211.35</v>
      </c>
      <c r="G66" s="23">
        <f t="shared" si="5"/>
        <v>0.9999999998679672</v>
      </c>
      <c r="H66" s="23">
        <f t="shared" si="6"/>
        <v>0.9999999998679672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</row>
    <row r="67" spans="1:231" ht="22.5" customHeight="1">
      <c r="A67" s="21" t="s">
        <v>37</v>
      </c>
      <c r="B67" s="12">
        <f>B69+B73+B76+B80</f>
        <v>-65335856.8</v>
      </c>
      <c r="C67" s="12">
        <f>C69+C73+C76+C80</f>
        <v>-92668322.39999999</v>
      </c>
      <c r="D67" s="12">
        <f>D69+D73+D76+D80</f>
        <v>-49395691.3</v>
      </c>
      <c r="E67" s="12">
        <f>E69+E73+E76+E80</f>
        <v>-92023335.39999999</v>
      </c>
      <c r="F67" s="12">
        <f>F69+F73+F76+F80</f>
        <v>-95150184.97000001</v>
      </c>
      <c r="G67" s="13">
        <f t="shared" si="5"/>
        <v>1.0267822110697886</v>
      </c>
      <c r="H67" s="13">
        <f t="shared" si="6"/>
        <v>1.0339788767317384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</row>
    <row r="68" spans="1:231" ht="13.5">
      <c r="A68" s="19" t="s">
        <v>22</v>
      </c>
      <c r="B68" s="22"/>
      <c r="C68" s="22"/>
      <c r="D68" s="22"/>
      <c r="E68" s="22"/>
      <c r="F68" s="22"/>
      <c r="G68" s="23"/>
      <c r="H68" s="23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</row>
    <row r="69" spans="1:8" ht="35.25" customHeight="1">
      <c r="A69" s="21" t="s">
        <v>38</v>
      </c>
      <c r="B69" s="12">
        <f>B72</f>
        <v>-64780713.9</v>
      </c>
      <c r="C69" s="12">
        <f>C72</f>
        <v>-92170079.9</v>
      </c>
      <c r="D69" s="12">
        <f>D72</f>
        <v>-48585535.4</v>
      </c>
      <c r="E69" s="12">
        <f>E72</f>
        <v>-91270079.9</v>
      </c>
      <c r="F69" s="12">
        <f>F72</f>
        <v>-91270079.9</v>
      </c>
      <c r="G69" s="13">
        <f>F69/C69</f>
        <v>0.990235442987828</v>
      </c>
      <c r="H69" s="13">
        <f>F69/E69</f>
        <v>1</v>
      </c>
    </row>
    <row r="70" spans="1:8" ht="21" customHeight="1">
      <c r="A70" s="19" t="s">
        <v>24</v>
      </c>
      <c r="B70" s="22">
        <f>B69</f>
        <v>-64780713.9</v>
      </c>
      <c r="C70" s="22">
        <f>C69</f>
        <v>-92170079.9</v>
      </c>
      <c r="D70" s="22">
        <f>D69</f>
        <v>-48585535.4</v>
      </c>
      <c r="E70" s="22">
        <f>E69</f>
        <v>-91270079.9</v>
      </c>
      <c r="F70" s="22">
        <f>F69</f>
        <v>-91270079.9</v>
      </c>
      <c r="G70" s="23">
        <f>F70/C70</f>
        <v>0.990235442987828</v>
      </c>
      <c r="H70" s="23">
        <f>F70/E70</f>
        <v>1</v>
      </c>
    </row>
    <row r="71" spans="1:8" ht="13.5">
      <c r="A71" s="19" t="s">
        <v>6</v>
      </c>
      <c r="B71" s="22"/>
      <c r="C71" s="22"/>
      <c r="D71" s="22"/>
      <c r="E71" s="22"/>
      <c r="F71" s="22"/>
      <c r="G71" s="23"/>
      <c r="H71" s="23"/>
    </row>
    <row r="72" spans="1:8" ht="34.5" customHeight="1">
      <c r="A72" s="24" t="s">
        <v>39</v>
      </c>
      <c r="B72" s="22">
        <v>-64780713.9</v>
      </c>
      <c r="C72" s="22">
        <v>-92170079.9</v>
      </c>
      <c r="D72" s="22">
        <v>-48585535.4</v>
      </c>
      <c r="E72" s="22">
        <v>-91270079.9</v>
      </c>
      <c r="F72" s="22">
        <v>-91270079.9</v>
      </c>
      <c r="G72" s="23">
        <f>F72/C72</f>
        <v>0.990235442987828</v>
      </c>
      <c r="H72" s="23">
        <f>F72/E72</f>
        <v>1</v>
      </c>
    </row>
    <row r="73" spans="1:8" ht="42.75">
      <c r="A73" s="21" t="s">
        <v>1</v>
      </c>
      <c r="B73" s="12">
        <f>B75</f>
        <v>884918.2</v>
      </c>
      <c r="C73" s="12">
        <f>C75</f>
        <v>884918.2</v>
      </c>
      <c r="D73" s="12">
        <f>D75</f>
        <v>629905.2</v>
      </c>
      <c r="E73" s="12">
        <f>E75</f>
        <v>629905.2</v>
      </c>
      <c r="F73" s="12">
        <f>F75</f>
        <v>640895.61</v>
      </c>
      <c r="G73" s="13">
        <f>F73/C73</f>
        <v>0.7242427718177793</v>
      </c>
      <c r="H73" s="13">
        <f>F73/E73</f>
        <v>1.0174477207046395</v>
      </c>
    </row>
    <row r="74" spans="1:8" ht="13.5">
      <c r="A74" s="19" t="s">
        <v>6</v>
      </c>
      <c r="B74" s="22"/>
      <c r="C74" s="22"/>
      <c r="D74" s="22"/>
      <c r="E74" s="22"/>
      <c r="F74" s="22"/>
      <c r="G74" s="23"/>
      <c r="H74" s="23"/>
    </row>
    <row r="75" spans="1:8" ht="19.5" customHeight="1">
      <c r="A75" s="24" t="s">
        <v>2</v>
      </c>
      <c r="B75" s="22">
        <v>884918.2</v>
      </c>
      <c r="C75" s="22">
        <v>884918.2</v>
      </c>
      <c r="D75" s="22">
        <v>629905.2</v>
      </c>
      <c r="E75" s="22">
        <v>629905.2</v>
      </c>
      <c r="F75" s="22">
        <v>640895.61</v>
      </c>
      <c r="G75" s="23">
        <f>F75/C75</f>
        <v>0.7242427718177793</v>
      </c>
      <c r="H75" s="23">
        <f>F75/E75</f>
        <v>1.0174477207046395</v>
      </c>
    </row>
    <row r="76" spans="1:8" ht="32.25" customHeight="1">
      <c r="A76" s="21" t="s">
        <v>3</v>
      </c>
      <c r="B76" s="12">
        <f>B79</f>
        <v>-1440061.1</v>
      </c>
      <c r="C76" s="12">
        <f>C79</f>
        <v>-1440061.1</v>
      </c>
      <c r="D76" s="12">
        <f>D79</f>
        <v>-1440061.1</v>
      </c>
      <c r="E76" s="12">
        <f>E79</f>
        <v>-1440061.1</v>
      </c>
      <c r="F76" s="12">
        <f>F79</f>
        <v>-1435515.81</v>
      </c>
      <c r="G76" s="13">
        <f>F76/C76</f>
        <v>0.9968436825354147</v>
      </c>
      <c r="H76" s="13">
        <f>F76/E76</f>
        <v>0.9968436825354147</v>
      </c>
    </row>
    <row r="77" spans="1:8" ht="18.75" customHeight="1">
      <c r="A77" s="19" t="s">
        <v>24</v>
      </c>
      <c r="B77" s="22">
        <f>B76</f>
        <v>-1440061.1</v>
      </c>
      <c r="C77" s="22">
        <f>C76</f>
        <v>-1440061.1</v>
      </c>
      <c r="D77" s="22">
        <f>D76</f>
        <v>-1440061.1</v>
      </c>
      <c r="E77" s="22">
        <f>E76</f>
        <v>-1440061.1</v>
      </c>
      <c r="F77" s="22">
        <f>F76</f>
        <v>-1435515.81</v>
      </c>
      <c r="G77" s="23">
        <f>F77/C77</f>
        <v>0.9968436825354147</v>
      </c>
      <c r="H77" s="23">
        <f>F77/E77</f>
        <v>0.9968436825354147</v>
      </c>
    </row>
    <row r="78" spans="1:8" ht="13.5">
      <c r="A78" s="19" t="s">
        <v>6</v>
      </c>
      <c r="B78" s="22"/>
      <c r="C78" s="22"/>
      <c r="D78" s="22"/>
      <c r="E78" s="22"/>
      <c r="F78" s="22"/>
      <c r="G78" s="23"/>
      <c r="H78" s="23"/>
    </row>
    <row r="79" spans="1:8" ht="65.25" customHeight="1">
      <c r="A79" s="24" t="s">
        <v>40</v>
      </c>
      <c r="B79" s="22">
        <v>-1440061.1</v>
      </c>
      <c r="C79" s="22">
        <v>-1440061.1</v>
      </c>
      <c r="D79" s="22">
        <v>-1440061.1</v>
      </c>
      <c r="E79" s="22">
        <v>-1440061.1</v>
      </c>
      <c r="F79" s="22">
        <v>-1435515.81</v>
      </c>
      <c r="G79" s="23">
        <f>F79/C79</f>
        <v>0.9968436825354147</v>
      </c>
      <c r="H79" s="23">
        <f>F79/E79</f>
        <v>0.9968436825354147</v>
      </c>
    </row>
    <row r="80" spans="1:8" ht="14.25">
      <c r="A80" s="4" t="s">
        <v>4</v>
      </c>
      <c r="B80" s="12">
        <f>B81</f>
        <v>0</v>
      </c>
      <c r="C80" s="12">
        <f>C81</f>
        <v>56900.4</v>
      </c>
      <c r="D80" s="12">
        <f>D81</f>
        <v>0</v>
      </c>
      <c r="E80" s="12">
        <f>E81</f>
        <v>56900.4</v>
      </c>
      <c r="F80" s="12">
        <f>F81</f>
        <v>-3085484.87</v>
      </c>
      <c r="G80" s="13">
        <f>F80/C80</f>
        <v>-54.226066424840596</v>
      </c>
      <c r="H80" s="13">
        <f>F80/E80</f>
        <v>-54.226066424840596</v>
      </c>
    </row>
    <row r="81" spans="1:8" ht="46.5" customHeight="1">
      <c r="A81" s="5" t="s">
        <v>65</v>
      </c>
      <c r="B81" s="22">
        <v>0</v>
      </c>
      <c r="C81" s="22">
        <v>56900.4</v>
      </c>
      <c r="D81" s="22"/>
      <c r="E81" s="22">
        <v>56900.4</v>
      </c>
      <c r="F81" s="22">
        <f>-866190.22+-2951887.81+732593.16</f>
        <v>-3085484.87</v>
      </c>
      <c r="G81" s="23">
        <f>F81/C81</f>
        <v>-54.226066424840596</v>
      </c>
      <c r="H81" s="23">
        <f>F81/E81</f>
        <v>-54.226066424840596</v>
      </c>
    </row>
    <row r="82" spans="1:8" ht="21" customHeight="1">
      <c r="A82" s="30" t="s">
        <v>55</v>
      </c>
      <c r="B82" s="30"/>
      <c r="C82" s="30"/>
      <c r="D82" s="30"/>
      <c r="E82" s="30"/>
      <c r="F82" s="30"/>
      <c r="G82" s="30"/>
      <c r="H82" s="30"/>
    </row>
    <row r="83" spans="1:8" ht="26.25" customHeight="1">
      <c r="A83" s="30" t="s">
        <v>53</v>
      </c>
      <c r="B83" s="30"/>
      <c r="C83" s="30"/>
      <c r="D83" s="30"/>
      <c r="E83" s="30"/>
      <c r="F83" s="30"/>
      <c r="G83" s="30"/>
      <c r="H83" s="30"/>
    </row>
    <row r="84" spans="1:8" ht="15.75" customHeight="1">
      <c r="A84" s="30" t="s">
        <v>54</v>
      </c>
      <c r="B84" s="30"/>
      <c r="C84" s="30"/>
      <c r="D84" s="30"/>
      <c r="E84" s="30"/>
      <c r="F84" s="30"/>
      <c r="G84" s="30"/>
      <c r="H84" s="30"/>
    </row>
  </sheetData>
  <sheetProtection/>
  <mergeCells count="6">
    <mergeCell ref="A2:H2"/>
    <mergeCell ref="A3:H3"/>
    <mergeCell ref="A1:H1"/>
    <mergeCell ref="A82:H82"/>
    <mergeCell ref="A83:H83"/>
    <mergeCell ref="A84:H84"/>
  </mergeCells>
  <printOptions/>
  <pageMargins left="0.2" right="0.2" top="0.44" bottom="0.4" header="0.3" footer="0.2"/>
  <pageSetup firstPageNumber="193" useFirstPageNumber="1" horizontalDpi="600" verticalDpi="600" orientation="landscape" paperSize="9" r:id="rId1"/>
  <headerFooter>
    <oddFooter xml:space="preserve">&amp;L&amp;"GHEA Grapalat,Regular"&amp;8Հայաստանի Հանրապետության ֆինանսների նախարարություն&amp;R&amp;"GHEA Grapalat,Regular"&amp;8&amp;F  &amp;P էջ&amp;"Arial,Regular"&amp;10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Emma Ghaytanjyan</cp:lastModifiedBy>
  <cp:lastPrinted>2021-11-09T11:57:31Z</cp:lastPrinted>
  <dcterms:created xsi:type="dcterms:W3CDTF">1996-10-14T23:33:28Z</dcterms:created>
  <dcterms:modified xsi:type="dcterms:W3CDTF">2021-11-10T10:20:38Z</dcterms:modified>
  <cp:category/>
  <cp:version/>
  <cp:contentType/>
  <cp:contentStatus/>
</cp:coreProperties>
</file>